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990" tabRatio="564"/>
  </bookViews>
  <sheets>
    <sheet name="Creante transport general" sheetId="3" r:id="rId1"/>
  </sheets>
  <definedNames>
    <definedName name="_xlnm._FilterDatabase" localSheetId="0" hidden="1">'Creante transport general'!$A$161:$D$161</definedName>
    <definedName name="_xlnm.Print_Area" localSheetId="0">'Creante transport general'!$A$1:$D$173</definedName>
  </definedNames>
  <calcPr calcId="145621"/>
</workbook>
</file>

<file path=xl/calcChain.xml><?xml version="1.0" encoding="utf-8"?>
<calcChain xmlns="http://schemas.openxmlformats.org/spreadsheetml/2006/main">
  <c r="D165" i="3" l="1"/>
  <c r="D118" i="3"/>
  <c r="D160" i="3" s="1"/>
  <c r="D162" i="3"/>
  <c r="D171" i="3" l="1"/>
  <c r="D88" i="3"/>
  <c r="B171" i="3" l="1"/>
  <c r="C171" i="3"/>
  <c r="B160" i="3" l="1"/>
  <c r="C160" i="3"/>
  <c r="D81" i="3" l="1"/>
  <c r="D67" i="3" l="1"/>
  <c r="B172" i="3" l="1"/>
  <c r="C172" i="3"/>
  <c r="D104" i="3"/>
  <c r="B90" i="3"/>
  <c r="B55" i="3"/>
  <c r="C106" i="3"/>
  <c r="D25" i="3"/>
  <c r="C25" i="3"/>
  <c r="D11" i="3"/>
  <c r="B112" i="3"/>
  <c r="D106" i="3"/>
  <c r="D112" i="3" s="1"/>
  <c r="D16" i="3"/>
  <c r="C11" i="3"/>
  <c r="D69" i="3"/>
  <c r="D54" i="3"/>
  <c r="D55" i="3" s="1"/>
  <c r="D24" i="3"/>
  <c r="D89" i="3"/>
  <c r="C101" i="3"/>
  <c r="B101" i="3"/>
  <c r="B104" i="3" s="1"/>
  <c r="B72" i="3"/>
  <c r="C72" i="3"/>
  <c r="C76" i="3" s="1"/>
  <c r="D78" i="3"/>
  <c r="D62" i="3"/>
  <c r="C97" i="3"/>
  <c r="C84" i="3"/>
  <c r="C78" i="3"/>
  <c r="C18" i="3"/>
  <c r="C38" i="3"/>
  <c r="C35" i="3"/>
  <c r="B33" i="3"/>
  <c r="C15" i="3"/>
  <c r="D90" i="3" l="1"/>
  <c r="D76" i="3"/>
  <c r="B113" i="3"/>
  <c r="C104" i="3"/>
  <c r="D172" i="3"/>
  <c r="B56" i="3"/>
  <c r="D113" i="3"/>
  <c r="B76" i="3"/>
  <c r="B91" i="3" s="1"/>
  <c r="C55" i="3"/>
  <c r="D33" i="3"/>
  <c r="D56" i="3" s="1"/>
  <c r="C90" i="3"/>
  <c r="C91" i="3" s="1"/>
  <c r="C33" i="3"/>
  <c r="C112" i="3"/>
  <c r="C113" i="3" l="1"/>
  <c r="B173" i="3"/>
  <c r="C56" i="3"/>
  <c r="D91" i="3"/>
  <c r="D173" i="3" s="1"/>
  <c r="C173" i="3" l="1"/>
</calcChain>
</file>

<file path=xl/sharedStrings.xml><?xml version="1.0" encoding="utf-8"?>
<sst xmlns="http://schemas.openxmlformats.org/spreadsheetml/2006/main" count="177" uniqueCount="122">
  <si>
    <t>Nume client</t>
  </si>
  <si>
    <t>TOTAL ELECTRIC OLTENIA SA</t>
  </si>
  <si>
    <t>ALSO ENERG SRL</t>
  </si>
  <si>
    <t>CET ENERGOTERM RESITA SA</t>
  </si>
  <si>
    <t>GEVCO</t>
  </si>
  <si>
    <t>CET BRASOV</t>
  </si>
  <si>
    <t>CET Iasi</t>
  </si>
  <si>
    <t>RAAN</t>
  </si>
  <si>
    <t>CET Govora</t>
  </si>
  <si>
    <t>Korlea Invest AS</t>
  </si>
  <si>
    <t>CET Braila</t>
  </si>
  <si>
    <t>Exclusiv Agro Line (Aton Transilvania SRL)</t>
  </si>
  <si>
    <t>CE Hunedoara (Electrocentrale Paroseni)</t>
  </si>
  <si>
    <t>Ennet Grup</t>
  </si>
  <si>
    <t>ENERGY COGENERATION GROUP</t>
  </si>
  <si>
    <t>Romenergy Industry</t>
  </si>
  <si>
    <t>UGM ENERGY TRADING SRL</t>
  </si>
  <si>
    <t>VERTA TEL</t>
  </si>
  <si>
    <t>Energy Holding</t>
  </si>
  <si>
    <t>Fidelis Energy</t>
  </si>
  <si>
    <t>Verta Tel</t>
  </si>
  <si>
    <t>CET Govora SA</t>
  </si>
  <si>
    <t>ELECTROCENTRALE BUCURESTI SA</t>
  </si>
  <si>
    <t xml:space="preserve">TRANSENERGO COM </t>
  </si>
  <si>
    <t>Facturi principal</t>
  </si>
  <si>
    <t>Total principal</t>
  </si>
  <si>
    <t>CET  BRASOV</t>
  </si>
  <si>
    <t>ROMENERGY INDUSTRY</t>
  </si>
  <si>
    <t>Rudnap</t>
  </si>
  <si>
    <t>CET IASI</t>
  </si>
  <si>
    <t>GEVCO SRL</t>
  </si>
  <si>
    <t>Korlea Invest as</t>
  </si>
  <si>
    <t>Exclusiv Agro Line (Aton Transilvania)</t>
  </si>
  <si>
    <t>Total sume societati in faliment</t>
  </si>
  <si>
    <t>UGM Energy</t>
  </si>
  <si>
    <t>ICCO ELECTRIC SRL</t>
  </si>
  <si>
    <t>CE Hunedoara</t>
  </si>
  <si>
    <t>Electrica Serv</t>
  </si>
  <si>
    <t xml:space="preserve">ELECTROCENTRALE BUCURESTI </t>
  </si>
  <si>
    <t>Total sume de recuperat juridic</t>
  </si>
  <si>
    <t>Total sume de recuperat comercial</t>
  </si>
  <si>
    <t>Creante nascute pana in anul 2013</t>
  </si>
  <si>
    <t>Creante nascute in perioada 2014-2016</t>
  </si>
  <si>
    <t>Energy Cogeneration Group</t>
  </si>
  <si>
    <t xml:space="preserve">KDF Energy </t>
  </si>
  <si>
    <t>ARELCO Power</t>
  </si>
  <si>
    <t>Elsaco Energy</t>
  </si>
  <si>
    <t>Menarom-PEC SA</t>
  </si>
  <si>
    <t>POLIMED ENERGY TRADING SRL</t>
  </si>
  <si>
    <t>ICESA ENERGY SRL (FOST UCM ENERGY SRL)</t>
  </si>
  <si>
    <t>BIOL ENERGY SRL</t>
  </si>
  <si>
    <t>Elsaco Energy SRL</t>
  </si>
  <si>
    <t>ECOGEN ENERGY SA</t>
  </si>
  <si>
    <t>EVA ENERGY SA</t>
  </si>
  <si>
    <t>NEPTUN SA</t>
  </si>
  <si>
    <t>PHOTOVOLTAIC GREEN PROJECT SRL</t>
  </si>
  <si>
    <t>ICCO ENERG SRL</t>
  </si>
  <si>
    <t xml:space="preserve">MENAROM PEC SA </t>
  </si>
  <si>
    <t>Energotrans SRL</t>
  </si>
  <si>
    <t>CET ARAD SA</t>
  </si>
  <si>
    <t>Rulmenti SA</t>
  </si>
  <si>
    <t>Blue Planet Investments SRL</t>
  </si>
  <si>
    <t>GENERAL ENERGETIC SA</t>
  </si>
  <si>
    <t>ENET SA</t>
  </si>
  <si>
    <t>Enev Avrig SRL</t>
  </si>
  <si>
    <t xml:space="preserve">ELECTRICA FURNIZARE SA </t>
  </si>
  <si>
    <t>Facturi de penalități</t>
  </si>
  <si>
    <t>Total penalități</t>
  </si>
  <si>
    <t>1.Clienți restanți în procedură de lichidare juridică (faliment)</t>
  </si>
  <si>
    <t>Total sume societati in insolvență</t>
  </si>
  <si>
    <t>3.Clienți restanți - de recuperat comercial</t>
  </si>
  <si>
    <t>Total Serviciul de transport și sistem</t>
  </si>
  <si>
    <t>SOCIETATEA COMPLEXUL ENERGETIC OLTENIA SA</t>
  </si>
  <si>
    <t>2b.Clienți restanți de recuperat pe cale juridică</t>
  </si>
  <si>
    <t>2a.Clienți restanți de recuperat pe cale juridică (insolvență)</t>
  </si>
  <si>
    <t xml:space="preserve">NIS PETROL SRL </t>
  </si>
  <si>
    <t>EDPR ROMANIA SRL</t>
  </si>
  <si>
    <t>ADERRO GP ENERGY SRL</t>
  </si>
  <si>
    <t>GETICA 95 COM SRL</t>
  </si>
  <si>
    <t>ALIVE CAPITAL SA</t>
  </si>
  <si>
    <t>MUNICIPIUL IASI-ACTIVITATE ECONOMICA</t>
  </si>
  <si>
    <t>DACIA ENERGY SOLUTIONS SRL</t>
  </si>
  <si>
    <t>BLUE SAND INVESTMENT SRL</t>
  </si>
  <si>
    <t>Premier Energy SRL</t>
  </si>
  <si>
    <t>Trade Motion SRL</t>
  </si>
  <si>
    <t>Crest Energy SRL</t>
  </si>
  <si>
    <t>LIBERTY GALATI SA</t>
  </si>
  <si>
    <t>ELECTROGRUP INFRASTRUCTURE SA</t>
  </si>
  <si>
    <t>TERMO PLOIESTI SRL</t>
  </si>
  <si>
    <t>CONTI GREEN PROJECTS SRL</t>
  </si>
  <si>
    <t>MEGALODON STORAGE SRL</t>
  </si>
  <si>
    <t>ROMENERGY TRADING SRL</t>
  </si>
  <si>
    <t>BORZESTI POWER SRL</t>
  </si>
  <si>
    <t>ROMKUMULO SRL</t>
  </si>
  <si>
    <t>Termoficare Oradea SA</t>
  </si>
  <si>
    <t>COOPERATIVADEENERGIE FURNIZARE SRL</t>
  </si>
  <si>
    <t>ALEGFURNIZORUL CONSULTING SRL</t>
  </si>
  <si>
    <t>VIS SOLARIS 2011 SRL</t>
  </si>
  <si>
    <t>ELNET ENERGY SRL</t>
  </si>
  <si>
    <t>HOLROM RENEWABLE ENERGY SA</t>
  </si>
  <si>
    <t>OMV PETROM SA</t>
  </si>
  <si>
    <t xml:space="preserve">ELA ENERGY PH SRL </t>
  </si>
  <si>
    <t>ENERGY DISTRIBUTION SERVICES SRL</t>
  </si>
  <si>
    <t>GLODENI SOLAR SRL</t>
  </si>
  <si>
    <t>GREENFORD SOLAR SRL</t>
  </si>
  <si>
    <t>JRD SOLAR SRL</t>
  </si>
  <si>
    <t>SHIKUN AND BINUI ENERGY SATU MARE SRL</t>
  </si>
  <si>
    <t>SOLAR RENEWABLE SRL</t>
  </si>
  <si>
    <t>TERRAVIS STUDIO SRL</t>
  </si>
  <si>
    <t>TMK HYDROENERGY POWER SRL</t>
  </si>
  <si>
    <t>EYE MALL SRL</t>
  </si>
  <si>
    <t xml:space="preserve">TERRAVIS STUDIO SRL </t>
  </si>
  <si>
    <t xml:space="preserve">CONTOURGLOBAL SOLUTIONS (PLOIESTI) SRL </t>
  </si>
  <si>
    <t>Liberty Galati SA</t>
  </si>
  <si>
    <t>Tomis Team SA</t>
  </si>
  <si>
    <t>VERONIKI WIND SRL</t>
  </si>
  <si>
    <t>SERG COMPANY SRL</t>
  </si>
  <si>
    <t>AOT ENERGY SRL</t>
  </si>
  <si>
    <t>SOCIETATEA COMPLEXUL ENERGETIC VALEA JIULUI SA</t>
  </si>
  <si>
    <t>Creanțe transport la data de 23.06.2025</t>
  </si>
  <si>
    <t>Valoare neîncasată la data de 23 06 2025 (Lei)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</si>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</sst>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6" applyNumberFormat="0" applyAlignment="0" applyProtection="0"/>
    <xf numFmtId="0" fontId="9" fillId="28" borderId="7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6" applyNumberFormat="0" applyAlignment="0" applyProtection="0"/>
    <xf numFmtId="0" fontId="16" fillId="0" borderId="11" applyNumberFormat="0" applyFill="0" applyAlignment="0" applyProtection="0"/>
    <xf numFmtId="0" fontId="17" fillId="31" borderId="0" applyNumberFormat="0" applyBorder="0" applyAlignment="0" applyProtection="0"/>
    <xf numFmtId="0" fontId="5" fillId="0" borderId="0"/>
    <xf numFmtId="0" fontId="5" fillId="32" borderId="12" applyNumberFormat="0" applyFont="0" applyAlignment="0" applyProtection="0"/>
    <xf numFmtId="0" fontId="18" fillId="27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33" borderId="1" xfId="0" applyFont="1" applyFill="1" applyBorder="1" applyAlignment="1" applyProtection="1">
      <alignment horizontal="left"/>
      <protection locked="0"/>
    </xf>
    <xf numFmtId="4" fontId="3" fillId="33" borderId="1" xfId="0" applyNumberFormat="1" applyFont="1" applyFill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0" fontId="3" fillId="33" borderId="1" xfId="0" applyFont="1" applyFill="1" applyBorder="1" applyAlignment="1" applyProtection="1">
      <alignment wrapText="1"/>
      <protection locked="0"/>
    </xf>
    <xf numFmtId="4" fontId="3" fillId="33" borderId="1" xfId="0" applyNumberFormat="1" applyFont="1" applyFill="1" applyBorder="1" applyAlignment="1" applyProtection="1">
      <alignment vertical="center"/>
      <protection locked="0"/>
    </xf>
    <xf numFmtId="0" fontId="3" fillId="3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3" fillId="0" borderId="2" xfId="0" applyNumberFormat="1" applyFont="1" applyBorder="1" applyProtection="1">
      <protection locked="0"/>
    </xf>
    <xf numFmtId="4" fontId="3" fillId="33" borderId="2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34" borderId="1" xfId="0" applyFont="1" applyFill="1" applyBorder="1" applyAlignment="1">
      <alignment horizontal="center" vertical="center" wrapText="1"/>
    </xf>
    <xf numFmtId="4" fontId="4" fillId="34" borderId="1" xfId="0" applyNumberFormat="1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horizontal="center" vertical="center" wrapText="1"/>
    </xf>
    <xf numFmtId="4" fontId="1" fillId="3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2" fillId="34" borderId="3" xfId="0" applyFont="1" applyFill="1" applyBorder="1" applyAlignment="1">
      <alignment horizontal="left"/>
    </xf>
    <xf numFmtId="4" fontId="2" fillId="34" borderId="3" xfId="0" applyNumberFormat="1" applyFont="1" applyFill="1" applyBorder="1"/>
    <xf numFmtId="4" fontId="1" fillId="3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2" fillId="34" borderId="3" xfId="0" applyNumberFormat="1" applyFont="1" applyFill="1" applyBorder="1" applyAlignment="1">
      <alignment horizontal="right"/>
    </xf>
    <xf numFmtId="0" fontId="2" fillId="34" borderId="1" xfId="0" applyFont="1" applyFill="1" applyBorder="1" applyAlignment="1">
      <alignment horizontal="left"/>
    </xf>
    <xf numFmtId="4" fontId="2" fillId="34" borderId="1" xfId="0" applyNumberFormat="1" applyFont="1" applyFill="1" applyBorder="1" applyAlignment="1">
      <alignment horizontal="right"/>
    </xf>
    <xf numFmtId="4" fontId="1" fillId="0" borderId="2" xfId="0" applyNumberFormat="1" applyFont="1" applyBorder="1" applyProtection="1">
      <protection locked="0"/>
    </xf>
    <xf numFmtId="4" fontId="1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1" fillId="33" borderId="2" xfId="0" applyNumberFormat="1" applyFont="1" applyFill="1" applyBorder="1" applyAlignment="1">
      <alignment vertical="center"/>
    </xf>
    <xf numFmtId="4" fontId="3" fillId="33" borderId="2" xfId="0" applyNumberFormat="1" applyFont="1" applyFill="1" applyBorder="1" applyAlignment="1">
      <alignment vertical="center"/>
    </xf>
    <xf numFmtId="0" fontId="2" fillId="0" borderId="0" xfId="0" applyFont="1" applyProtection="1">
      <protection locked="0"/>
    </xf>
    <xf numFmtId="4" fontId="1" fillId="0" borderId="4" xfId="0" applyNumberFormat="1" applyFont="1" applyBorder="1"/>
    <xf numFmtId="4" fontId="1" fillId="0" borderId="3" xfId="0" applyNumberFormat="1" applyFont="1" applyBorder="1"/>
    <xf numFmtId="4" fontId="3" fillId="0" borderId="1" xfId="0" applyNumberFormat="1" applyFont="1" applyBorder="1" applyAlignment="1" applyProtection="1">
      <alignment vertical="center"/>
      <protection locked="0"/>
    </xf>
    <xf numFmtId="4" fontId="3" fillId="0" borderId="3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33" borderId="3" xfId="0" applyFont="1" applyFill="1" applyBorder="1" applyAlignment="1" applyProtection="1">
      <alignment wrapText="1"/>
      <protection locked="0"/>
    </xf>
    <xf numFmtId="4" fontId="1" fillId="33" borderId="4" xfId="0" applyNumberFormat="1" applyFont="1" applyFill="1" applyBorder="1"/>
    <xf numFmtId="4" fontId="2" fillId="34" borderId="4" xfId="0" applyNumberFormat="1" applyFont="1" applyFill="1" applyBorder="1" applyAlignment="1">
      <alignment horizontal="right"/>
    </xf>
    <xf numFmtId="0" fontId="1" fillId="33" borderId="1" xfId="0" applyFont="1" applyFill="1" applyBorder="1" applyAlignment="1" applyProtection="1">
      <alignment wrapText="1"/>
      <protection locked="0"/>
    </xf>
    <xf numFmtId="4" fontId="3" fillId="33" borderId="15" xfId="0" applyNumberFormat="1" applyFont="1" applyFill="1" applyBorder="1" applyProtection="1">
      <protection locked="0"/>
    </xf>
    <xf numFmtId="4" fontId="3" fillId="33" borderId="4" xfId="0" applyNumberFormat="1" applyFont="1" applyFill="1" applyBorder="1" applyAlignment="1">
      <alignment vertical="center"/>
    </xf>
    <xf numFmtId="0" fontId="1" fillId="33" borderId="1" xfId="0" applyFont="1" applyFill="1" applyBorder="1" applyAlignment="1" applyProtection="1">
      <alignment horizontal="left" vertical="center" wrapText="1"/>
      <protection locked="0"/>
    </xf>
    <xf numFmtId="0" fontId="1" fillId="33" borderId="5" xfId="0" applyFont="1" applyFill="1" applyBorder="1" applyAlignment="1" applyProtection="1">
      <alignment horizontal="left"/>
      <protection locked="0"/>
    </xf>
    <xf numFmtId="0" fontId="4" fillId="33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vertical="center"/>
    </xf>
    <xf numFmtId="0" fontId="3" fillId="33" borderId="1" xfId="0" applyFont="1" applyFill="1" applyBorder="1" applyAlignment="1">
      <alignment vertical="center"/>
    </xf>
    <xf numFmtId="0" fontId="2" fillId="33" borderId="3" xfId="0" applyFont="1" applyFill="1" applyBorder="1" applyAlignment="1">
      <alignment horizontal="left"/>
    </xf>
    <xf numFmtId="0" fontId="1" fillId="33" borderId="0" xfId="0" applyFont="1" applyFill="1" applyAlignment="1" applyProtection="1">
      <alignment horizontal="left"/>
      <protection locked="0"/>
    </xf>
    <xf numFmtId="0" fontId="4" fillId="33" borderId="0" xfId="0" applyFont="1" applyFill="1" applyAlignment="1" applyProtection="1">
      <alignment horizontal="left"/>
      <protection locked="0"/>
    </xf>
    <xf numFmtId="0" fontId="2" fillId="35" borderId="1" xfId="0" applyFont="1" applyFill="1" applyBorder="1"/>
    <xf numFmtId="4" fontId="2" fillId="35" borderId="1" xfId="0" applyNumberFormat="1" applyFont="1" applyFill="1" applyBorder="1" applyAlignment="1" applyProtection="1">
      <alignment horizontal="right"/>
      <protection locked="0"/>
    </xf>
    <xf numFmtId="0" fontId="2" fillId="35" borderId="3" xfId="0" applyFont="1" applyFill="1" applyBorder="1"/>
    <xf numFmtId="4" fontId="2" fillId="35" borderId="4" xfId="0" applyNumberFormat="1" applyFont="1" applyFill="1" applyBorder="1"/>
    <xf numFmtId="4" fontId="2" fillId="35" borderId="1" xfId="0" applyNumberFormat="1" applyFont="1" applyFill="1" applyBorder="1" applyAlignment="1">
      <alignment vertical="center"/>
    </xf>
    <xf numFmtId="0" fontId="2" fillId="33" borderId="1" xfId="0" applyFont="1" applyFill="1" applyBorder="1"/>
    <xf numFmtId="0" fontId="1" fillId="0" borderId="3" xfId="0" applyFont="1" applyBorder="1" applyAlignment="1" applyProtection="1">
      <alignment horizontal="left"/>
      <protection locked="0"/>
    </xf>
    <xf numFmtId="4" fontId="4" fillId="34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/>
    </xf>
    <xf numFmtId="0" fontId="1" fillId="33" borderId="3" xfId="0" applyFont="1" applyFill="1" applyBorder="1"/>
    <xf numFmtId="4" fontId="1" fillId="33" borderId="1" xfId="0" applyNumberFormat="1" applyFont="1" applyFill="1" applyBorder="1"/>
    <xf numFmtId="4" fontId="1" fillId="33" borderId="3" xfId="0" applyNumberFormat="1" applyFont="1" applyFill="1" applyBorder="1"/>
    <xf numFmtId="0" fontId="1" fillId="33" borderId="3" xfId="0" applyFont="1" applyFill="1" applyBorder="1" applyAlignment="1">
      <alignment horizontal="left" wrapText="1"/>
    </xf>
    <xf numFmtId="4" fontId="2" fillId="33" borderId="1" xfId="0" applyNumberFormat="1" applyFont="1" applyFill="1" applyBorder="1"/>
    <xf numFmtId="4" fontId="3" fillId="33" borderId="4" xfId="0" applyNumberFormat="1" applyFont="1" applyFill="1" applyBorder="1"/>
    <xf numFmtId="0" fontId="4" fillId="3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3" fillId="0" borderId="4" xfId="0" applyNumberFormat="1" applyFont="1" applyBorder="1" applyProtection="1">
      <protection locked="0"/>
    </xf>
    <xf numFmtId="0" fontId="22" fillId="0" borderId="1" xfId="0" applyFont="1" applyBorder="1" applyAlignment="1">
      <alignment vertical="center" wrapText="1"/>
    </xf>
    <xf numFmtId="4" fontId="3" fillId="0" borderId="4" xfId="0" applyNumberFormat="1" applyFont="1" applyBorder="1"/>
    <xf numFmtId="0" fontId="3" fillId="33" borderId="3" xfId="0" applyFont="1" applyFill="1" applyBorder="1" applyAlignment="1" applyProtection="1">
      <alignment horizontal="left" vertical="center"/>
      <protection locked="0"/>
    </xf>
    <xf numFmtId="0" fontId="1" fillId="35" borderId="3" xfId="0" applyFont="1" applyFill="1" applyBorder="1" applyAlignment="1" applyProtection="1">
      <alignment wrapText="1"/>
      <protection locked="0"/>
    </xf>
    <xf numFmtId="4" fontId="1" fillId="35" borderId="4" xfId="0" applyNumberFormat="1" applyFont="1" applyFill="1" applyBorder="1"/>
    <xf numFmtId="0" fontId="1" fillId="35" borderId="3" xfId="0" applyFont="1" applyFill="1" applyBorder="1" applyAlignment="1">
      <alignment horizontal="left" wrapText="1"/>
    </xf>
    <xf numFmtId="4" fontId="1" fillId="35" borderId="3" xfId="0" applyNumberFormat="1" applyFont="1" applyFill="1" applyBorder="1"/>
    <xf numFmtId="0" fontId="1" fillId="35" borderId="3" xfId="0" applyFont="1" applyFill="1" applyBorder="1"/>
    <xf numFmtId="0" fontId="3" fillId="33" borderId="3" xfId="0" applyFont="1" applyFill="1" applyBorder="1" applyAlignment="1" applyProtection="1">
      <alignment horizontal="left"/>
      <protection locked="0"/>
    </xf>
    <xf numFmtId="0" fontId="1" fillId="33" borderId="1" xfId="0" applyFont="1" applyFill="1" applyBorder="1" applyAlignment="1">
      <alignment horizontal="left" wrapText="1"/>
    </xf>
    <xf numFmtId="0" fontId="3" fillId="35" borderId="3" xfId="0" applyFont="1" applyFill="1" applyBorder="1" applyAlignment="1" applyProtection="1">
      <alignment horizontal="left" vertical="center"/>
      <protection locked="0"/>
    </xf>
    <xf numFmtId="4" fontId="1" fillId="33" borderId="2" xfId="0" applyNumberFormat="1" applyFont="1" applyFill="1" applyBorder="1"/>
    <xf numFmtId="0" fontId="4" fillId="34" borderId="3" xfId="0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vertical="center" wrapText="1"/>
    </xf>
    <xf numFmtId="0" fontId="0" fillId="35" borderId="17" xfId="0" applyFill="1" applyBorder="1" applyAlignment="1">
      <alignment wrapText="1"/>
    </xf>
    <xf numFmtId="0" fontId="0" fillId="35" borderId="18" xfId="0" applyFill="1" applyBorder="1" applyAlignment="1">
      <alignment wrapText="1"/>
    </xf>
    <xf numFmtId="0" fontId="0" fillId="35" borderId="19" xfId="0" applyFill="1" applyBorder="1" applyAlignment="1">
      <alignment wrapText="1"/>
    </xf>
    <xf numFmtId="0" fontId="0" fillId="35" borderId="0" xfId="0" applyFill="1" applyBorder="1" applyAlignment="1">
      <alignment wrapText="1"/>
    </xf>
    <xf numFmtId="0" fontId="0" fillId="35" borderId="20" xfId="0" applyFill="1" applyBorder="1" applyAlignment="1">
      <alignment wrapText="1"/>
    </xf>
    <xf numFmtId="0" fontId="0" fillId="35" borderId="21" xfId="0" applyFill="1" applyBorder="1" applyAlignment="1">
      <alignment wrapText="1"/>
    </xf>
    <xf numFmtId="0" fontId="0" fillId="35" borderId="22" xfId="0" applyFill="1" applyBorder="1" applyAlignment="1">
      <alignment wrapText="1"/>
    </xf>
    <xf numFmtId="0" fontId="0" fillId="35" borderId="23" xfId="0" applyFill="1" applyBorder="1" applyAlignment="1">
      <alignment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 2" xfId="36"/>
    <cellStyle name="Normal" xfId="0" builtinId="0"/>
    <cellStyle name="Normal 2" xfId="37"/>
    <cellStyle name="Note 2" xfId="38"/>
    <cellStyle name="Output" xfId="39" builtinId="21" customBuiltin="1"/>
    <cellStyle name="Title 2" xfId="40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tabSelected="1" zoomScaleNormal="100" zoomScaleSheetLayoutView="90" workbookViewId="0">
      <selection activeCell="A3" sqref="A3:D6"/>
    </sheetView>
  </sheetViews>
  <sheetFormatPr defaultColWidth="10.85546875" defaultRowHeight="14.25" x14ac:dyDescent="0.2"/>
  <cols>
    <col min="1" max="1" width="62.5703125" style="1" customWidth="1"/>
    <col min="2" max="3" width="17.28515625" style="3" hidden="1" customWidth="1"/>
    <col min="4" max="4" width="17.28515625" style="3" customWidth="1"/>
    <col min="5" max="16384" width="10.85546875" style="2"/>
  </cols>
  <sheetData>
    <row r="1" spans="1:4" s="6" customFormat="1" ht="15" x14ac:dyDescent="0.25">
      <c r="A1" s="44" t="s">
        <v>119</v>
      </c>
      <c r="B1" s="44"/>
      <c r="C1" s="44"/>
      <c r="D1" s="44"/>
    </row>
    <row r="2" spans="1:4" s="6" customFormat="1" ht="15.75" thickBot="1" x14ac:dyDescent="0.3">
      <c r="A2" s="44"/>
      <c r="B2" s="44"/>
      <c r="C2" s="44"/>
      <c r="D2" s="44"/>
    </row>
    <row r="3" spans="1:4" s="6" customFormat="1" x14ac:dyDescent="0.2">
      <c r="A3" s="103" t="s">
        <v>121</v>
      </c>
      <c r="B3" s="104"/>
      <c r="C3" s="104"/>
      <c r="D3" s="105"/>
    </row>
    <row r="4" spans="1:4" s="6" customFormat="1" x14ac:dyDescent="0.2">
      <c r="A4" s="106"/>
      <c r="B4" s="107"/>
      <c r="C4" s="107"/>
      <c r="D4" s="108"/>
    </row>
    <row r="5" spans="1:4" s="6" customFormat="1" x14ac:dyDescent="0.2">
      <c r="A5" s="106"/>
      <c r="B5" s="107"/>
      <c r="C5" s="107"/>
      <c r="D5" s="108"/>
    </row>
    <row r="6" spans="1:4" s="6" customFormat="1" ht="15" thickBot="1" x14ac:dyDescent="0.25">
      <c r="A6" s="109"/>
      <c r="B6" s="110"/>
      <c r="C6" s="110"/>
      <c r="D6" s="111"/>
    </row>
    <row r="7" spans="1:4" s="6" customFormat="1" x14ac:dyDescent="0.2">
      <c r="A7" s="4"/>
      <c r="B7" s="5"/>
      <c r="C7" s="5"/>
      <c r="D7" s="5"/>
    </row>
    <row r="8" spans="1:4" s="24" customFormat="1" ht="15" x14ac:dyDescent="0.25">
      <c r="A8" s="22" t="s">
        <v>68</v>
      </c>
      <c r="B8" s="23"/>
      <c r="C8" s="23"/>
      <c r="D8" s="23"/>
    </row>
    <row r="9" spans="1:4" s="7" customFormat="1" ht="60" customHeight="1" x14ac:dyDescent="0.2">
      <c r="A9" s="26" t="s">
        <v>0</v>
      </c>
      <c r="B9" s="27" t="s">
        <v>41</v>
      </c>
      <c r="C9" s="27" t="s">
        <v>42</v>
      </c>
      <c r="D9" s="27" t="s">
        <v>120</v>
      </c>
    </row>
    <row r="10" spans="1:4" s="7" customFormat="1" ht="15" x14ac:dyDescent="0.2">
      <c r="A10" s="28" t="s">
        <v>24</v>
      </c>
      <c r="B10" s="29"/>
      <c r="C10" s="29"/>
      <c r="D10" s="29"/>
    </row>
    <row r="11" spans="1:4" s="7" customFormat="1" ht="14.25" customHeight="1" x14ac:dyDescent="0.2">
      <c r="A11" s="82" t="s">
        <v>7</v>
      </c>
      <c r="B11" s="21">
        <v>0</v>
      </c>
      <c r="C11" s="21" t="e">
        <f>#REF!-B11</f>
        <v>#REF!</v>
      </c>
      <c r="D11" s="10">
        <f>5966764.11-12488.39-10295.14-957.49+278195.23</f>
        <v>6221218.3200000003</v>
      </c>
    </row>
    <row r="12" spans="1:4" s="7" customFormat="1" ht="14.25" hidden="1" customHeight="1" x14ac:dyDescent="0.2">
      <c r="A12" s="56" t="s">
        <v>2</v>
      </c>
      <c r="B12" s="10">
        <v>5056157.24</v>
      </c>
      <c r="C12" s="10">
        <v>0</v>
      </c>
      <c r="D12" s="10"/>
    </row>
    <row r="13" spans="1:4" s="7" customFormat="1" ht="14.25" customHeight="1" x14ac:dyDescent="0.2">
      <c r="A13" s="83" t="s">
        <v>1</v>
      </c>
      <c r="B13" s="11">
        <v>3100976.78</v>
      </c>
      <c r="C13" s="39">
        <v>0</v>
      </c>
      <c r="D13" s="11">
        <v>3100976.78</v>
      </c>
    </row>
    <row r="14" spans="1:4" s="7" customFormat="1" ht="14.25" customHeight="1" x14ac:dyDescent="0.2">
      <c r="A14" s="84" t="s">
        <v>15</v>
      </c>
      <c r="B14" s="20">
        <v>0</v>
      </c>
      <c r="C14" s="10">
        <v>3025769</v>
      </c>
      <c r="D14" s="10">
        <v>3025769</v>
      </c>
    </row>
    <row r="15" spans="1:4" s="6" customFormat="1" ht="14.25" customHeight="1" x14ac:dyDescent="0.2">
      <c r="A15" s="12" t="s">
        <v>13</v>
      </c>
      <c r="B15" s="39">
        <v>1720225.03</v>
      </c>
      <c r="C15" s="39" t="e">
        <f>#REF!-B15</f>
        <v>#REF!</v>
      </c>
      <c r="D15" s="11">
        <v>2458481.38</v>
      </c>
    </row>
    <row r="16" spans="1:4" s="6" customFormat="1" ht="14.25" customHeight="1" x14ac:dyDescent="0.2">
      <c r="A16" s="83" t="s">
        <v>45</v>
      </c>
      <c r="B16" s="10"/>
      <c r="C16" s="10"/>
      <c r="D16" s="10">
        <f>1183566.11+839065.54</f>
        <v>2022631.6500000001</v>
      </c>
    </row>
    <row r="17" spans="1:4" s="6" customFormat="1" ht="14.25" customHeight="1" x14ac:dyDescent="0.2">
      <c r="A17" s="83" t="s">
        <v>53</v>
      </c>
      <c r="B17" s="10"/>
      <c r="C17" s="10"/>
      <c r="D17" s="10">
        <v>2000379.67</v>
      </c>
    </row>
    <row r="18" spans="1:4" s="6" customFormat="1" ht="14.25" customHeight="1" x14ac:dyDescent="0.2">
      <c r="A18" s="85" t="s">
        <v>16</v>
      </c>
      <c r="B18" s="16">
        <v>0</v>
      </c>
      <c r="C18" s="16">
        <f>775172.78+745729.98+69356.45</f>
        <v>1590259.21</v>
      </c>
      <c r="D18" s="47">
        <v>1584914.18</v>
      </c>
    </row>
    <row r="19" spans="1:4" s="7" customFormat="1" ht="14.25" customHeight="1" x14ac:dyDescent="0.2">
      <c r="A19" s="12" t="s">
        <v>6</v>
      </c>
      <c r="B19" s="11">
        <v>333610.78000000003</v>
      </c>
      <c r="C19" s="39">
        <v>0</v>
      </c>
      <c r="D19" s="11">
        <v>333610.78000000003</v>
      </c>
    </row>
    <row r="20" spans="1:4" s="7" customFormat="1" ht="14.25" customHeight="1" x14ac:dyDescent="0.2">
      <c r="A20" s="12" t="s">
        <v>9</v>
      </c>
      <c r="B20" s="11">
        <v>258269.85</v>
      </c>
      <c r="C20" s="39">
        <v>0</v>
      </c>
      <c r="D20" s="11">
        <v>261482.52</v>
      </c>
    </row>
    <row r="21" spans="1:4" s="7" customFormat="1" ht="14.25" customHeight="1" x14ac:dyDescent="0.2">
      <c r="A21" s="12" t="s">
        <v>58</v>
      </c>
      <c r="B21" s="11"/>
      <c r="C21" s="39"/>
      <c r="D21" s="11">
        <v>215911.84</v>
      </c>
    </row>
    <row r="22" spans="1:4" s="7" customFormat="1" ht="14.25" customHeight="1" x14ac:dyDescent="0.2">
      <c r="A22" s="12" t="s">
        <v>11</v>
      </c>
      <c r="B22" s="11">
        <v>182240.06000000003</v>
      </c>
      <c r="C22" s="39">
        <v>0</v>
      </c>
      <c r="D22" s="11">
        <v>182240.06000000003</v>
      </c>
    </row>
    <row r="23" spans="1:4" s="7" customFormat="1" ht="14.25" customHeight="1" x14ac:dyDescent="0.2">
      <c r="A23" s="12" t="s">
        <v>5</v>
      </c>
      <c r="B23" s="11">
        <v>173034.92</v>
      </c>
      <c r="C23" s="39">
        <v>0</v>
      </c>
      <c r="D23" s="11">
        <v>173034.92</v>
      </c>
    </row>
    <row r="24" spans="1:4" s="7" customFormat="1" ht="14.25" customHeight="1" x14ac:dyDescent="0.2">
      <c r="A24" s="82" t="s">
        <v>48</v>
      </c>
      <c r="B24" s="13"/>
      <c r="C24" s="13"/>
      <c r="D24" s="20">
        <f>69152.18+75040.07</f>
        <v>144192.25</v>
      </c>
    </row>
    <row r="25" spans="1:4" s="7" customFormat="1" ht="14.25" customHeight="1" x14ac:dyDescent="0.2">
      <c r="A25" s="82" t="s">
        <v>17</v>
      </c>
      <c r="B25" s="9">
        <v>0</v>
      </c>
      <c r="C25" s="9">
        <f>21562.34+18115.11+33512.26+24040.96</f>
        <v>97230.669999999984</v>
      </c>
      <c r="D25" s="10">
        <f>21562.34+18115.11+33512.26+24040.96</f>
        <v>97230.669999999984</v>
      </c>
    </row>
    <row r="26" spans="1:4" s="7" customFormat="1" ht="14.25" customHeight="1" x14ac:dyDescent="0.2">
      <c r="A26" s="82" t="s">
        <v>46</v>
      </c>
      <c r="B26" s="13"/>
      <c r="C26" s="13"/>
      <c r="D26" s="20">
        <v>73517.16</v>
      </c>
    </row>
    <row r="27" spans="1:4" s="7" customFormat="1" x14ac:dyDescent="0.2">
      <c r="A27" s="83" t="s">
        <v>3</v>
      </c>
      <c r="B27" s="11">
        <v>66979.39</v>
      </c>
      <c r="C27" s="39">
        <v>0</v>
      </c>
      <c r="D27" s="11">
        <v>66979.39</v>
      </c>
    </row>
    <row r="28" spans="1:4" s="7" customFormat="1" ht="14.25" hidden="1" customHeight="1" x14ac:dyDescent="0.2">
      <c r="A28" s="57" t="s">
        <v>4</v>
      </c>
      <c r="B28" s="11">
        <v>48858.559999999998</v>
      </c>
      <c r="C28" s="39">
        <v>0</v>
      </c>
      <c r="D28" s="11"/>
    </row>
    <row r="29" spans="1:4" s="7" customFormat="1" ht="14.25" customHeight="1" x14ac:dyDescent="0.2">
      <c r="A29" s="86" t="s">
        <v>59</v>
      </c>
      <c r="B29" s="20"/>
      <c r="C29" s="20"/>
      <c r="D29" s="20">
        <v>30233.18</v>
      </c>
    </row>
    <row r="30" spans="1:4" s="7" customFormat="1" ht="14.25" customHeight="1" x14ac:dyDescent="0.2">
      <c r="A30" s="12" t="s">
        <v>10</v>
      </c>
      <c r="B30" s="10">
        <v>7030.2</v>
      </c>
      <c r="C30" s="39">
        <v>0</v>
      </c>
      <c r="D30" s="10">
        <v>7030.2</v>
      </c>
    </row>
    <row r="31" spans="1:4" s="7" customFormat="1" ht="14.25" customHeight="1" x14ac:dyDescent="0.2">
      <c r="A31" s="12" t="s">
        <v>52</v>
      </c>
      <c r="B31" s="10"/>
      <c r="C31" s="39"/>
      <c r="D31" s="10">
        <v>3933.59</v>
      </c>
    </row>
    <row r="32" spans="1:4" s="7" customFormat="1" ht="14.25" customHeight="1" x14ac:dyDescent="0.2">
      <c r="A32" s="12" t="s">
        <v>64</v>
      </c>
      <c r="B32" s="10"/>
      <c r="C32" s="39"/>
      <c r="D32" s="10">
        <v>1120.21</v>
      </c>
    </row>
    <row r="33" spans="1:4" s="6" customFormat="1" ht="15" x14ac:dyDescent="0.25">
      <c r="A33" s="69" t="s">
        <v>25</v>
      </c>
      <c r="B33" s="65">
        <f>SUM(B11:B30)</f>
        <v>10947382.809999999</v>
      </c>
      <c r="C33" s="65" t="e">
        <f>SUM(C11:C30)</f>
        <v>#REF!</v>
      </c>
      <c r="D33" s="65">
        <f>SUM(D11:D32)</f>
        <v>22004887.75</v>
      </c>
    </row>
    <row r="34" spans="1:4" s="6" customFormat="1" ht="15" x14ac:dyDescent="0.2">
      <c r="A34" s="58" t="s">
        <v>66</v>
      </c>
      <c r="B34" s="29"/>
      <c r="C34" s="29"/>
      <c r="D34" s="29"/>
    </row>
    <row r="35" spans="1:4" s="6" customFormat="1" ht="14.25" customHeight="1" x14ac:dyDescent="0.2">
      <c r="A35" s="87" t="s">
        <v>7</v>
      </c>
      <c r="B35" s="40">
        <v>1331717</v>
      </c>
      <c r="C35" s="40" t="e">
        <f>#REF!-B35</f>
        <v>#REF!</v>
      </c>
      <c r="D35" s="30">
        <v>2280633.4500000002</v>
      </c>
    </row>
    <row r="36" spans="1:4" s="6" customFormat="1" ht="14.25" hidden="1" customHeight="1" x14ac:dyDescent="0.2">
      <c r="A36" s="59" t="s">
        <v>2</v>
      </c>
      <c r="B36" s="40">
        <v>2121009.7000000002</v>
      </c>
      <c r="C36" s="40">
        <v>0</v>
      </c>
      <c r="D36" s="30"/>
    </row>
    <row r="37" spans="1:4" s="6" customFormat="1" ht="14.25" customHeight="1" x14ac:dyDescent="0.2">
      <c r="A37" s="87" t="s">
        <v>1</v>
      </c>
      <c r="B37" s="30">
        <v>1882170.28</v>
      </c>
      <c r="C37" s="40">
        <v>0</v>
      </c>
      <c r="D37" s="30">
        <v>1882170.28</v>
      </c>
    </row>
    <row r="38" spans="1:4" s="6" customFormat="1" x14ac:dyDescent="0.2">
      <c r="A38" s="87" t="s">
        <v>13</v>
      </c>
      <c r="B38" s="41">
        <v>124144.27</v>
      </c>
      <c r="C38" s="41" t="e">
        <f>#REF!-B38</f>
        <v>#REF!</v>
      </c>
      <c r="D38" s="31">
        <v>422105.95</v>
      </c>
    </row>
    <row r="39" spans="1:4" s="6" customFormat="1" ht="14.25" customHeight="1" x14ac:dyDescent="0.2">
      <c r="A39" s="87" t="s">
        <v>53</v>
      </c>
      <c r="B39" s="41"/>
      <c r="C39" s="41"/>
      <c r="D39" s="31">
        <v>234237.86000000002</v>
      </c>
    </row>
    <row r="40" spans="1:4" s="6" customFormat="1" ht="14.25" customHeight="1" x14ac:dyDescent="0.2">
      <c r="A40" s="87" t="s">
        <v>26</v>
      </c>
      <c r="B40" s="31">
        <v>142551.48000000001</v>
      </c>
      <c r="C40" s="41">
        <v>0</v>
      </c>
      <c r="D40" s="31">
        <v>142551.48000000001</v>
      </c>
    </row>
    <row r="41" spans="1:4" s="6" customFormat="1" ht="14.25" customHeight="1" x14ac:dyDescent="0.2">
      <c r="A41" s="87" t="s">
        <v>27</v>
      </c>
      <c r="B41" s="40">
        <v>0</v>
      </c>
      <c r="C41" s="30">
        <v>107309.88</v>
      </c>
      <c r="D41" s="30">
        <v>107309.88</v>
      </c>
    </row>
    <row r="42" spans="1:4" s="6" customFormat="1" ht="14.25" customHeight="1" x14ac:dyDescent="0.2">
      <c r="A42" s="87" t="s">
        <v>3</v>
      </c>
      <c r="B42" s="31">
        <v>88953.53</v>
      </c>
      <c r="C42" s="41">
        <v>0</v>
      </c>
      <c r="D42" s="31">
        <v>88953.53</v>
      </c>
    </row>
    <row r="43" spans="1:4" s="6" customFormat="1" ht="14.25" customHeight="1" x14ac:dyDescent="0.2">
      <c r="A43" s="87" t="s">
        <v>28</v>
      </c>
      <c r="B43" s="41">
        <v>0</v>
      </c>
      <c r="C43" s="31">
        <v>62447.63</v>
      </c>
      <c r="D43" s="31">
        <v>62447.63</v>
      </c>
    </row>
    <row r="44" spans="1:4" s="6" customFormat="1" ht="14.25" customHeight="1" x14ac:dyDescent="0.2">
      <c r="A44" s="88" t="s">
        <v>58</v>
      </c>
      <c r="B44" s="42"/>
      <c r="C44" s="42"/>
      <c r="D44" s="30">
        <v>57581.31</v>
      </c>
    </row>
    <row r="45" spans="1:4" s="6" customFormat="1" ht="14.25" customHeight="1" x14ac:dyDescent="0.2">
      <c r="A45" s="88" t="s">
        <v>34</v>
      </c>
      <c r="B45" s="42">
        <v>0</v>
      </c>
      <c r="C45" s="34">
        <v>50668.46</v>
      </c>
      <c r="D45" s="30">
        <v>50668.46</v>
      </c>
    </row>
    <row r="46" spans="1:4" s="6" customFormat="1" ht="14.25" customHeight="1" x14ac:dyDescent="0.2">
      <c r="A46" s="87" t="s">
        <v>29</v>
      </c>
      <c r="B46" s="31">
        <v>34729.910000000003</v>
      </c>
      <c r="C46" s="41">
        <v>0</v>
      </c>
      <c r="D46" s="31">
        <v>34729.910000000003</v>
      </c>
    </row>
    <row r="47" spans="1:4" s="6" customFormat="1" ht="14.25" hidden="1" customHeight="1" x14ac:dyDescent="0.2">
      <c r="A47" s="60" t="s">
        <v>30</v>
      </c>
      <c r="B47" s="31">
        <v>17540.13</v>
      </c>
      <c r="C47" s="41">
        <v>0</v>
      </c>
      <c r="D47" s="31"/>
    </row>
    <row r="48" spans="1:4" s="6" customFormat="1" ht="14.25" customHeight="1" x14ac:dyDescent="0.2">
      <c r="A48" s="87" t="s">
        <v>10</v>
      </c>
      <c r="B48" s="31">
        <v>4780.25</v>
      </c>
      <c r="C48" s="41">
        <v>0</v>
      </c>
      <c r="D48" s="31">
        <v>4780.25</v>
      </c>
    </row>
    <row r="49" spans="1:4" s="6" customFormat="1" x14ac:dyDescent="0.2">
      <c r="A49" s="87" t="s">
        <v>31</v>
      </c>
      <c r="B49" s="30">
        <v>4455.9399999999996</v>
      </c>
      <c r="C49" s="41">
        <v>0</v>
      </c>
      <c r="D49" s="30">
        <v>4455.9399999999996</v>
      </c>
    </row>
    <row r="50" spans="1:4" s="6" customFormat="1" ht="14.25" customHeight="1" x14ac:dyDescent="0.2">
      <c r="A50" s="88" t="s">
        <v>45</v>
      </c>
      <c r="B50" s="42"/>
      <c r="C50" s="31"/>
      <c r="D50" s="31">
        <v>2701.8</v>
      </c>
    </row>
    <row r="51" spans="1:4" s="6" customFormat="1" x14ac:dyDescent="0.2">
      <c r="A51" s="87" t="s">
        <v>32</v>
      </c>
      <c r="B51" s="30">
        <v>733.89</v>
      </c>
      <c r="C51" s="41">
        <v>0</v>
      </c>
      <c r="D51" s="30">
        <v>733.89</v>
      </c>
    </row>
    <row r="52" spans="1:4" s="6" customFormat="1" x14ac:dyDescent="0.2">
      <c r="A52" s="87" t="s">
        <v>20</v>
      </c>
      <c r="B52" s="30">
        <v>0</v>
      </c>
      <c r="C52" s="41">
        <v>394.07000000000005</v>
      </c>
      <c r="D52" s="30">
        <v>394.07000000000005</v>
      </c>
    </row>
    <row r="53" spans="1:4" s="6" customFormat="1" ht="14.25" customHeight="1" x14ac:dyDescent="0.2">
      <c r="A53" s="87" t="s">
        <v>51</v>
      </c>
      <c r="B53" s="30"/>
      <c r="C53" s="41"/>
      <c r="D53" s="30">
        <v>361.05</v>
      </c>
    </row>
    <row r="54" spans="1:4" s="6" customFormat="1" ht="14.25" customHeight="1" x14ac:dyDescent="0.2">
      <c r="A54" s="82" t="s">
        <v>48</v>
      </c>
      <c r="B54" s="30"/>
      <c r="C54" s="41"/>
      <c r="D54" s="30">
        <f>130.9+88.76</f>
        <v>219.66000000000003</v>
      </c>
    </row>
    <row r="55" spans="1:4" s="6" customFormat="1" ht="15" x14ac:dyDescent="0.25">
      <c r="A55" s="69" t="s">
        <v>67</v>
      </c>
      <c r="B55" s="68">
        <f>SUM(B35:B54)</f>
        <v>5752786.3800000008</v>
      </c>
      <c r="C55" s="68" t="e">
        <f>SUM(C35:C54)</f>
        <v>#REF!</v>
      </c>
      <c r="D55" s="68">
        <f>SUM(D35:D54)</f>
        <v>5377036.4000000013</v>
      </c>
    </row>
    <row r="56" spans="1:4" s="6" customFormat="1" ht="15" x14ac:dyDescent="0.25">
      <c r="A56" s="61" t="s">
        <v>33</v>
      </c>
      <c r="B56" s="33">
        <f>B33+B55</f>
        <v>16700169.189999999</v>
      </c>
      <c r="C56" s="33" t="e">
        <f>C33+C55</f>
        <v>#REF!</v>
      </c>
      <c r="D56" s="33">
        <f>D33+D55</f>
        <v>27381924.150000002</v>
      </c>
    </row>
    <row r="57" spans="1:4" s="6" customFormat="1" x14ac:dyDescent="0.2">
      <c r="A57" s="62"/>
      <c r="B57" s="13"/>
      <c r="C57" s="13"/>
      <c r="D57" s="13"/>
    </row>
    <row r="58" spans="1:4" s="24" customFormat="1" ht="15" x14ac:dyDescent="0.25">
      <c r="A58" s="63" t="s">
        <v>74</v>
      </c>
      <c r="B58" s="23"/>
      <c r="C58" s="23"/>
      <c r="D58" s="23"/>
    </row>
    <row r="59" spans="1:4" s="6" customFormat="1" ht="60" x14ac:dyDescent="0.2">
      <c r="A59" s="26" t="s">
        <v>0</v>
      </c>
      <c r="B59" s="27" t="s">
        <v>41</v>
      </c>
      <c r="C59" s="27" t="s">
        <v>42</v>
      </c>
      <c r="D59" s="27" t="s">
        <v>120</v>
      </c>
    </row>
    <row r="60" spans="1:4" s="6" customFormat="1" ht="15" x14ac:dyDescent="0.2">
      <c r="A60" s="58" t="s">
        <v>24</v>
      </c>
      <c r="B60" s="29"/>
      <c r="C60" s="29"/>
      <c r="D60" s="29"/>
    </row>
    <row r="61" spans="1:4" s="6" customFormat="1" ht="14.25" hidden="1" customHeight="1" x14ac:dyDescent="0.2">
      <c r="A61" s="70" t="s">
        <v>78</v>
      </c>
      <c r="B61" s="45"/>
      <c r="C61" s="45"/>
      <c r="D61" s="45">
        <v>0</v>
      </c>
    </row>
    <row r="62" spans="1:4" s="7" customFormat="1" ht="14.25" customHeight="1" x14ac:dyDescent="0.2">
      <c r="A62" s="82" t="s">
        <v>8</v>
      </c>
      <c r="B62" s="9">
        <v>0</v>
      </c>
      <c r="C62" s="9">
        <v>1803002.9900000002</v>
      </c>
      <c r="D62" s="10">
        <f>956955.31+774056.81+71990.87</f>
        <v>1803002.9900000002</v>
      </c>
    </row>
    <row r="63" spans="1:4" s="7" customFormat="1" ht="14.25" customHeight="1" x14ac:dyDescent="0.2">
      <c r="A63" s="83" t="s">
        <v>19</v>
      </c>
      <c r="B63" s="10">
        <v>0</v>
      </c>
      <c r="C63" s="10">
        <v>0</v>
      </c>
      <c r="D63" s="10">
        <v>1779398.79</v>
      </c>
    </row>
    <row r="64" spans="1:4" s="7" customFormat="1" ht="14.25" hidden="1" customHeight="1" x14ac:dyDescent="0.2">
      <c r="A64" s="92" t="s">
        <v>86</v>
      </c>
      <c r="B64" s="76"/>
      <c r="C64" s="76"/>
      <c r="D64" s="51">
        <v>0</v>
      </c>
    </row>
    <row r="65" spans="1:4" s="7" customFormat="1" ht="26.25" customHeight="1" x14ac:dyDescent="0.2">
      <c r="A65" s="85" t="s">
        <v>56</v>
      </c>
      <c r="B65" s="47"/>
      <c r="C65" s="47"/>
      <c r="D65" s="47">
        <v>1416026.4</v>
      </c>
    </row>
    <row r="66" spans="1:4" s="7" customFormat="1" ht="14.25" customHeight="1" x14ac:dyDescent="0.2">
      <c r="A66" s="82" t="s">
        <v>18</v>
      </c>
      <c r="B66" s="10">
        <v>1049999.95</v>
      </c>
      <c r="C66" s="10">
        <v>1049999.95</v>
      </c>
      <c r="D66" s="10">
        <v>1049999.95</v>
      </c>
    </row>
    <row r="67" spans="1:4" s="7" customFormat="1" ht="14.25" customHeight="1" x14ac:dyDescent="0.2">
      <c r="A67" s="85" t="s">
        <v>77</v>
      </c>
      <c r="B67" s="16"/>
      <c r="C67" s="16"/>
      <c r="D67" s="47">
        <f>460580.42+122207.85</f>
        <v>582788.27</v>
      </c>
    </row>
    <row r="68" spans="1:4" s="7" customFormat="1" ht="14.25" customHeight="1" x14ac:dyDescent="0.2">
      <c r="A68" s="86" t="s">
        <v>50</v>
      </c>
      <c r="B68" s="48"/>
      <c r="C68" s="48"/>
      <c r="D68" s="89">
        <v>389301.49</v>
      </c>
    </row>
    <row r="69" spans="1:4" s="7" customFormat="1" ht="14.25" customHeight="1" x14ac:dyDescent="0.2">
      <c r="A69" s="82" t="s">
        <v>44</v>
      </c>
      <c r="B69" s="21"/>
      <c r="C69" s="21"/>
      <c r="D69" s="20">
        <f>24525.79+116289.78</f>
        <v>140815.57</v>
      </c>
    </row>
    <row r="70" spans="1:4" s="7" customFormat="1" ht="14.25" hidden="1" customHeight="1" x14ac:dyDescent="0.2">
      <c r="A70" s="8" t="s">
        <v>23</v>
      </c>
      <c r="B70" s="10"/>
      <c r="C70" s="10"/>
      <c r="D70" s="10">
        <v>0</v>
      </c>
    </row>
    <row r="71" spans="1:4" s="7" customFormat="1" ht="14.25" hidden="1" customHeight="1" x14ac:dyDescent="0.2">
      <c r="A71" s="8" t="s">
        <v>22</v>
      </c>
      <c r="B71" s="9"/>
      <c r="C71" s="9"/>
      <c r="D71" s="9">
        <v>0</v>
      </c>
    </row>
    <row r="72" spans="1:4" s="7" customFormat="1" ht="14.25" hidden="1" customHeight="1" x14ac:dyDescent="0.2">
      <c r="A72" s="15" t="s">
        <v>23</v>
      </c>
      <c r="B72" s="10">
        <f>2632885.83+2255483.36</f>
        <v>4888369.1899999995</v>
      </c>
      <c r="C72" s="10">
        <f>2632885.83+2255483.36</f>
        <v>4888369.1899999995</v>
      </c>
      <c r="D72" s="10">
        <v>0</v>
      </c>
    </row>
    <row r="73" spans="1:4" s="7" customFormat="1" ht="14.25" customHeight="1" x14ac:dyDescent="0.2">
      <c r="A73" s="84" t="s">
        <v>63</v>
      </c>
      <c r="B73" s="10"/>
      <c r="C73" s="10"/>
      <c r="D73" s="10">
        <v>5144.3500000000004</v>
      </c>
    </row>
    <row r="74" spans="1:4" s="7" customFormat="1" ht="14.25" hidden="1" customHeight="1" x14ac:dyDescent="0.2">
      <c r="A74" s="15" t="s">
        <v>61</v>
      </c>
      <c r="B74" s="10"/>
      <c r="C74" s="10"/>
      <c r="D74" s="10">
        <v>0</v>
      </c>
    </row>
    <row r="75" spans="1:4" s="7" customFormat="1" ht="14.25" customHeight="1" x14ac:dyDescent="0.2">
      <c r="A75" s="49" t="s">
        <v>57</v>
      </c>
      <c r="B75" s="21"/>
      <c r="C75" s="21"/>
      <c r="D75" s="10">
        <v>3199.84</v>
      </c>
    </row>
    <row r="76" spans="1:4" s="6" customFormat="1" ht="15" x14ac:dyDescent="0.25">
      <c r="A76" s="69" t="s">
        <v>25</v>
      </c>
      <c r="B76" s="65">
        <f>SUM(B61:B75)</f>
        <v>5938369.1399999997</v>
      </c>
      <c r="C76" s="65">
        <f>SUM(C61:C75)</f>
        <v>7741372.1299999999</v>
      </c>
      <c r="D76" s="65">
        <f>SUM(D61:D75)</f>
        <v>7169677.6500000004</v>
      </c>
    </row>
    <row r="77" spans="1:4" s="6" customFormat="1" ht="15" x14ac:dyDescent="0.2">
      <c r="A77" s="58" t="s">
        <v>66</v>
      </c>
      <c r="B77" s="29"/>
      <c r="C77" s="29"/>
      <c r="D77" s="29"/>
    </row>
    <row r="78" spans="1:4" s="6" customFormat="1" ht="14.25" customHeight="1" x14ac:dyDescent="0.2">
      <c r="A78" s="90" t="s">
        <v>8</v>
      </c>
      <c r="B78" s="41">
        <v>0</v>
      </c>
      <c r="C78" s="31">
        <f>642939.47+7640.23+2223.99</f>
        <v>652803.68999999994</v>
      </c>
      <c r="D78" s="31">
        <f>642939.47+7640.23+2223.99</f>
        <v>652803.68999999994</v>
      </c>
    </row>
    <row r="79" spans="1:4" s="6" customFormat="1" ht="14.25" customHeight="1" x14ac:dyDescent="0.2">
      <c r="A79" s="35" t="s">
        <v>47</v>
      </c>
      <c r="B79" s="43">
        <v>0</v>
      </c>
      <c r="C79" s="41">
        <v>42974.47</v>
      </c>
      <c r="D79" s="31">
        <v>408119.47000000003</v>
      </c>
    </row>
    <row r="80" spans="1:4" s="6" customFormat="1" ht="14.25" customHeight="1" x14ac:dyDescent="0.2">
      <c r="A80" s="87" t="s">
        <v>18</v>
      </c>
      <c r="B80" s="41">
        <v>127590.13</v>
      </c>
      <c r="C80" s="41">
        <v>127590.13</v>
      </c>
      <c r="D80" s="31">
        <v>127590.13</v>
      </c>
    </row>
    <row r="81" spans="1:4" s="6" customFormat="1" ht="14.25" customHeight="1" x14ac:dyDescent="0.2">
      <c r="A81" s="72" t="s">
        <v>77</v>
      </c>
      <c r="B81" s="55"/>
      <c r="C81" s="73"/>
      <c r="D81" s="73">
        <f>70736.24+18511.1</f>
        <v>89247.34</v>
      </c>
    </row>
    <row r="82" spans="1:4" s="6" customFormat="1" ht="14.25" customHeight="1" x14ac:dyDescent="0.2">
      <c r="A82" s="88" t="s">
        <v>19</v>
      </c>
      <c r="B82" s="42"/>
      <c r="C82" s="42"/>
      <c r="D82" s="30">
        <v>24795.51</v>
      </c>
    </row>
    <row r="83" spans="1:4" s="6" customFormat="1" ht="14.25" customHeight="1" x14ac:dyDescent="0.2">
      <c r="A83" s="87" t="s">
        <v>35</v>
      </c>
      <c r="B83" s="30">
        <v>12301.1</v>
      </c>
      <c r="C83" s="40">
        <v>0</v>
      </c>
      <c r="D83" s="30">
        <v>12301.1</v>
      </c>
    </row>
    <row r="84" spans="1:4" s="6" customFormat="1" ht="14.25" hidden="1" customHeight="1" x14ac:dyDescent="0.2">
      <c r="A84" s="59" t="s">
        <v>36</v>
      </c>
      <c r="B84" s="42">
        <v>0</v>
      </c>
      <c r="C84" s="34">
        <f>8645.72+1207.3+112.28</f>
        <v>9965.2999999999993</v>
      </c>
      <c r="D84" s="34">
        <v>0</v>
      </c>
    </row>
    <row r="85" spans="1:4" s="6" customFormat="1" x14ac:dyDescent="0.2">
      <c r="A85" s="88" t="s">
        <v>37</v>
      </c>
      <c r="B85" s="42">
        <v>0</v>
      </c>
      <c r="C85" s="31">
        <v>8806.81</v>
      </c>
      <c r="D85" s="31">
        <v>8806.81</v>
      </c>
    </row>
    <row r="86" spans="1:4" s="6" customFormat="1" x14ac:dyDescent="0.2">
      <c r="A86" s="35" t="s">
        <v>50</v>
      </c>
      <c r="B86" s="43"/>
      <c r="C86" s="43"/>
      <c r="D86" s="31">
        <v>7264.57</v>
      </c>
    </row>
    <row r="87" spans="1:4" s="6" customFormat="1" x14ac:dyDescent="0.2">
      <c r="A87" s="35" t="s">
        <v>56</v>
      </c>
      <c r="B87" s="55"/>
      <c r="C87" s="55"/>
      <c r="D87" s="73">
        <v>5854.87</v>
      </c>
    </row>
    <row r="88" spans="1:4" s="6" customFormat="1" ht="14.25" customHeight="1" x14ac:dyDescent="0.2">
      <c r="A88" s="50" t="s">
        <v>86</v>
      </c>
      <c r="B88" s="51"/>
      <c r="C88" s="51"/>
      <c r="D88" s="51">
        <f>2278.77+1597.02</f>
        <v>3875.79</v>
      </c>
    </row>
    <row r="89" spans="1:4" s="6" customFormat="1" ht="14.25" customHeight="1" x14ac:dyDescent="0.2">
      <c r="A89" s="82" t="s">
        <v>44</v>
      </c>
      <c r="B89" s="46"/>
      <c r="C89" s="46"/>
      <c r="D89" s="45">
        <f>2171.16+1626.24</f>
        <v>3797.3999999999996</v>
      </c>
    </row>
    <row r="90" spans="1:4" s="6" customFormat="1" ht="15" x14ac:dyDescent="0.25">
      <c r="A90" s="69" t="s">
        <v>67</v>
      </c>
      <c r="B90" s="68">
        <f>SUM(B78:B89)</f>
        <v>139891.23000000001</v>
      </c>
      <c r="C90" s="68">
        <f>SUM(C78:C89)</f>
        <v>842140.4</v>
      </c>
      <c r="D90" s="68">
        <f>SUM(D78:D89)</f>
        <v>1344456.6800000004</v>
      </c>
    </row>
    <row r="91" spans="1:4" s="6" customFormat="1" ht="15" x14ac:dyDescent="0.25">
      <c r="A91" s="32" t="s">
        <v>69</v>
      </c>
      <c r="B91" s="36">
        <f>B76+B90</f>
        <v>6078260.3700000001</v>
      </c>
      <c r="C91" s="36">
        <f>C76+C90</f>
        <v>8583512.5299999993</v>
      </c>
      <c r="D91" s="36">
        <f>D76+D90</f>
        <v>8514134.3300000001</v>
      </c>
    </row>
    <row r="92" spans="1:4" s="6" customFormat="1" x14ac:dyDescent="0.2">
      <c r="A92" s="4"/>
      <c r="B92" s="14"/>
      <c r="C92" s="14"/>
      <c r="D92" s="14"/>
    </row>
    <row r="93" spans="1:4" s="24" customFormat="1" ht="15" x14ac:dyDescent="0.25">
      <c r="A93" s="22" t="s">
        <v>73</v>
      </c>
      <c r="B93" s="23"/>
      <c r="C93" s="23"/>
      <c r="D93" s="23"/>
    </row>
    <row r="94" spans="1:4" s="6" customFormat="1" ht="60" x14ac:dyDescent="0.2">
      <c r="A94" s="26" t="s">
        <v>0</v>
      </c>
      <c r="B94" s="27" t="s">
        <v>41</v>
      </c>
      <c r="C94" s="27" t="s">
        <v>42</v>
      </c>
      <c r="D94" s="27" t="s">
        <v>120</v>
      </c>
    </row>
    <row r="95" spans="1:4" s="6" customFormat="1" ht="14.25" hidden="1" customHeight="1" x14ac:dyDescent="0.2">
      <c r="A95" s="12" t="s">
        <v>12</v>
      </c>
      <c r="B95" s="20"/>
      <c r="C95" s="20"/>
      <c r="D95" s="20"/>
    </row>
    <row r="96" spans="1:4" s="6" customFormat="1" ht="14.25" customHeight="1" x14ac:dyDescent="0.2">
      <c r="A96" s="28" t="s">
        <v>24</v>
      </c>
      <c r="B96" s="29"/>
      <c r="C96" s="29"/>
      <c r="D96" s="29"/>
    </row>
    <row r="97" spans="1:4" s="6" customFormat="1" hidden="1" x14ac:dyDescent="0.2">
      <c r="A97" s="17" t="s">
        <v>21</v>
      </c>
      <c r="B97" s="16">
        <v>0</v>
      </c>
      <c r="C97" s="16">
        <f>96207.81+78634.97+6152.13</f>
        <v>180994.91</v>
      </c>
      <c r="D97" s="16">
        <v>0</v>
      </c>
    </row>
    <row r="98" spans="1:4" s="6" customFormat="1" hidden="1" x14ac:dyDescent="0.2">
      <c r="A98" s="49" t="s">
        <v>54</v>
      </c>
      <c r="B98" s="20"/>
      <c r="C98" s="20"/>
      <c r="D98" s="10">
        <v>0</v>
      </c>
    </row>
    <row r="99" spans="1:4" s="6" customFormat="1" hidden="1" x14ac:dyDescent="0.2">
      <c r="A99" s="49" t="s">
        <v>54</v>
      </c>
      <c r="B99" s="20"/>
      <c r="C99" s="20"/>
      <c r="D99" s="10">
        <v>0</v>
      </c>
    </row>
    <row r="100" spans="1:4" s="6" customFormat="1" ht="14.25" hidden="1" customHeight="1" x14ac:dyDescent="0.2">
      <c r="A100" s="8" t="s">
        <v>14</v>
      </c>
      <c r="B100" s="9"/>
      <c r="C100" s="9"/>
      <c r="D100" s="9">
        <v>0</v>
      </c>
    </row>
    <row r="101" spans="1:4" s="6" customFormat="1" ht="14.25" hidden="1" customHeight="1" x14ac:dyDescent="0.2">
      <c r="A101" s="15" t="s">
        <v>7</v>
      </c>
      <c r="B101" s="54">
        <f>21251.59+16126.69+1810.43</f>
        <v>39188.71</v>
      </c>
      <c r="C101" s="54">
        <f>21251.59+16126.69+1810.43</f>
        <v>39188.71</v>
      </c>
      <c r="D101" s="54">
        <v>0</v>
      </c>
    </row>
    <row r="102" spans="1:4" s="6" customFormat="1" ht="14.25" hidden="1" customHeight="1" x14ac:dyDescent="0.2">
      <c r="A102" s="15" t="s">
        <v>54</v>
      </c>
      <c r="B102" s="9"/>
      <c r="C102" s="9"/>
      <c r="D102" s="9">
        <v>0</v>
      </c>
    </row>
    <row r="103" spans="1:4" s="6" customFormat="1" hidden="1" x14ac:dyDescent="0.2">
      <c r="A103" s="53" t="s">
        <v>54</v>
      </c>
      <c r="B103" s="21"/>
      <c r="C103" s="21"/>
      <c r="D103" s="9">
        <v>0</v>
      </c>
    </row>
    <row r="104" spans="1:4" s="6" customFormat="1" ht="15" x14ac:dyDescent="0.25">
      <c r="A104" s="64" t="s">
        <v>25</v>
      </c>
      <c r="B104" s="65">
        <f>SUM(B97:B102)</f>
        <v>39188.71</v>
      </c>
      <c r="C104" s="65">
        <f>SUM(C97:C102)</f>
        <v>220183.62</v>
      </c>
      <c r="D104" s="65">
        <f>SUM(D97:D103)</f>
        <v>0</v>
      </c>
    </row>
    <row r="105" spans="1:4" s="6" customFormat="1" ht="15" x14ac:dyDescent="0.2">
      <c r="A105" s="58" t="s">
        <v>66</v>
      </c>
      <c r="B105" s="29"/>
      <c r="C105" s="29"/>
      <c r="D105" s="29"/>
    </row>
    <row r="106" spans="1:4" s="6" customFormat="1" x14ac:dyDescent="0.2">
      <c r="A106" s="87" t="s">
        <v>86</v>
      </c>
      <c r="B106" s="41">
        <v>1322168.3400000001</v>
      </c>
      <c r="C106" s="41" t="e">
        <f>#REF!-B106</f>
        <v>#REF!</v>
      </c>
      <c r="D106" s="31">
        <f>2952318.92-2671266.5</f>
        <v>281052.41999999993</v>
      </c>
    </row>
    <row r="107" spans="1:4" s="6" customFormat="1" x14ac:dyDescent="0.2">
      <c r="A107" s="87" t="s">
        <v>38</v>
      </c>
      <c r="B107" s="31">
        <v>100691.55</v>
      </c>
      <c r="C107" s="31"/>
      <c r="D107" s="31">
        <v>100691.55</v>
      </c>
    </row>
    <row r="108" spans="1:4" s="6" customFormat="1" hidden="1" x14ac:dyDescent="0.2">
      <c r="A108" s="35" t="s">
        <v>21</v>
      </c>
      <c r="B108" s="43"/>
      <c r="C108" s="41"/>
      <c r="D108" s="31">
        <v>0</v>
      </c>
    </row>
    <row r="109" spans="1:4" s="6" customFormat="1" hidden="1" x14ac:dyDescent="0.2">
      <c r="A109" s="35" t="s">
        <v>43</v>
      </c>
      <c r="B109" s="43"/>
      <c r="C109" s="41"/>
      <c r="D109" s="31">
        <v>0</v>
      </c>
    </row>
    <row r="110" spans="1:4" s="6" customFormat="1" hidden="1" x14ac:dyDescent="0.2">
      <c r="A110" s="72" t="s">
        <v>77</v>
      </c>
      <c r="B110" s="55"/>
      <c r="C110" s="73"/>
      <c r="D110" s="73">
        <v>0</v>
      </c>
    </row>
    <row r="111" spans="1:4" s="6" customFormat="1" ht="12.75" customHeight="1" x14ac:dyDescent="0.2">
      <c r="A111" s="81" t="s">
        <v>49</v>
      </c>
      <c r="B111" s="51"/>
      <c r="C111" s="51"/>
      <c r="D111" s="45">
        <v>2957.36</v>
      </c>
    </row>
    <row r="112" spans="1:4" s="6" customFormat="1" ht="15" x14ac:dyDescent="0.25">
      <c r="A112" s="64" t="s">
        <v>67</v>
      </c>
      <c r="B112" s="68">
        <f>SUM(B106:B111)</f>
        <v>1422859.8900000001</v>
      </c>
      <c r="C112" s="68" t="e">
        <f>SUM(C106:C111)</f>
        <v>#REF!</v>
      </c>
      <c r="D112" s="68">
        <f>SUM(D106:D111)</f>
        <v>384701.3299999999</v>
      </c>
    </row>
    <row r="113" spans="1:4" s="6" customFormat="1" ht="15" x14ac:dyDescent="0.25">
      <c r="A113" s="32" t="s">
        <v>39</v>
      </c>
      <c r="B113" s="36">
        <f>B104+B112</f>
        <v>1462048.6</v>
      </c>
      <c r="C113" s="36" t="e">
        <f>C104+C112</f>
        <v>#REF!</v>
      </c>
      <c r="D113" s="36">
        <f>D104+D112</f>
        <v>384701.3299999999</v>
      </c>
    </row>
    <row r="114" spans="1:4" s="6" customFormat="1" ht="15" x14ac:dyDescent="0.25">
      <c r="A114" s="18"/>
      <c r="B114" s="19"/>
      <c r="C114" s="19"/>
      <c r="D114" s="19"/>
    </row>
    <row r="115" spans="1:4" s="25" customFormat="1" ht="15" x14ac:dyDescent="0.25">
      <c r="A115" s="22" t="s">
        <v>70</v>
      </c>
      <c r="B115" s="23"/>
      <c r="C115" s="23"/>
      <c r="D115" s="23"/>
    </row>
    <row r="116" spans="1:4" s="6" customFormat="1" ht="60" x14ac:dyDescent="0.2">
      <c r="A116" s="26" t="s">
        <v>0</v>
      </c>
      <c r="B116" s="27" t="s">
        <v>41</v>
      </c>
      <c r="C116" s="27" t="s">
        <v>42</v>
      </c>
      <c r="D116" s="27" t="s">
        <v>120</v>
      </c>
    </row>
    <row r="117" spans="1:4" s="6" customFormat="1" ht="15" x14ac:dyDescent="0.2">
      <c r="A117" s="102" t="s">
        <v>24</v>
      </c>
      <c r="B117" s="71"/>
      <c r="C117" s="71"/>
      <c r="D117" s="71"/>
    </row>
    <row r="118" spans="1:4" s="6" customFormat="1" x14ac:dyDescent="0.2">
      <c r="A118" s="53" t="s">
        <v>90</v>
      </c>
      <c r="B118" s="75"/>
      <c r="C118" s="75"/>
      <c r="D118" s="75">
        <f>13578.39-7148</f>
        <v>6430.3899999999994</v>
      </c>
    </row>
    <row r="119" spans="1:4" s="6" customFormat="1" hidden="1" x14ac:dyDescent="0.2">
      <c r="A119" s="17" t="s">
        <v>118</v>
      </c>
      <c r="B119" s="101"/>
      <c r="C119" s="101"/>
      <c r="D119" s="101">
        <v>0</v>
      </c>
    </row>
    <row r="120" spans="1:4" s="6" customFormat="1" hidden="1" x14ac:dyDescent="0.2">
      <c r="A120" s="77" t="s">
        <v>88</v>
      </c>
      <c r="B120" s="51"/>
      <c r="C120" s="51"/>
      <c r="D120" s="51">
        <v>0</v>
      </c>
    </row>
    <row r="121" spans="1:4" s="6" customFormat="1" hidden="1" x14ac:dyDescent="0.2">
      <c r="A121" s="92" t="s">
        <v>117</v>
      </c>
      <c r="B121" s="76"/>
      <c r="C121" s="76"/>
      <c r="D121" s="51">
        <v>0</v>
      </c>
    </row>
    <row r="122" spans="1:4" s="6" customFormat="1" hidden="1" x14ac:dyDescent="0.2">
      <c r="A122" s="92" t="s">
        <v>80</v>
      </c>
      <c r="B122" s="76"/>
      <c r="C122" s="76"/>
      <c r="D122" s="51">
        <v>0</v>
      </c>
    </row>
    <row r="123" spans="1:4" s="6" customFormat="1" hidden="1" x14ac:dyDescent="0.2">
      <c r="A123" s="92" t="s">
        <v>98</v>
      </c>
      <c r="B123" s="76"/>
      <c r="C123" s="76"/>
      <c r="D123" s="51">
        <v>0</v>
      </c>
    </row>
    <row r="124" spans="1:4" s="6" customFormat="1" hidden="1" x14ac:dyDescent="0.2">
      <c r="A124" s="92" t="s">
        <v>105</v>
      </c>
      <c r="B124" s="76"/>
      <c r="C124" s="76"/>
      <c r="D124" s="51">
        <v>0</v>
      </c>
    </row>
    <row r="125" spans="1:4" s="6" customFormat="1" hidden="1" x14ac:dyDescent="0.2">
      <c r="A125" s="92" t="s">
        <v>62</v>
      </c>
      <c r="B125" s="51"/>
      <c r="C125" s="51"/>
      <c r="D125" s="51">
        <v>0</v>
      </c>
    </row>
    <row r="126" spans="1:4" s="6" customFormat="1" hidden="1" x14ac:dyDescent="0.2">
      <c r="A126" s="92" t="s">
        <v>97</v>
      </c>
      <c r="B126" s="51"/>
      <c r="C126" s="51"/>
      <c r="D126" s="51">
        <v>0</v>
      </c>
    </row>
    <row r="127" spans="1:4" s="6" customFormat="1" hidden="1" x14ac:dyDescent="0.2">
      <c r="A127" s="92" t="s">
        <v>115</v>
      </c>
      <c r="B127" s="76"/>
      <c r="C127" s="76"/>
      <c r="D127" s="51">
        <v>0</v>
      </c>
    </row>
    <row r="128" spans="1:4" s="6" customFormat="1" hidden="1" x14ac:dyDescent="0.2">
      <c r="A128" s="50" t="s">
        <v>89</v>
      </c>
      <c r="B128" s="76"/>
      <c r="C128" s="76"/>
      <c r="D128" s="51">
        <v>0</v>
      </c>
    </row>
    <row r="129" spans="1:4" s="6" customFormat="1" hidden="1" x14ac:dyDescent="0.2">
      <c r="A129" s="92" t="s">
        <v>91</v>
      </c>
      <c r="B129" s="76"/>
      <c r="C129" s="76"/>
      <c r="D129" s="51">
        <v>0</v>
      </c>
    </row>
    <row r="130" spans="1:4" s="6" customFormat="1" hidden="1" x14ac:dyDescent="0.2">
      <c r="A130" s="100" t="s">
        <v>82</v>
      </c>
      <c r="B130" s="94"/>
      <c r="C130" s="94"/>
      <c r="D130" s="94">
        <v>0</v>
      </c>
    </row>
    <row r="131" spans="1:4" s="6" customFormat="1" hidden="1" x14ac:dyDescent="0.2">
      <c r="A131" s="100" t="s">
        <v>114</v>
      </c>
      <c r="B131" s="94"/>
      <c r="C131" s="94"/>
      <c r="D131" s="94">
        <v>0</v>
      </c>
    </row>
    <row r="132" spans="1:4" s="6" customFormat="1" hidden="1" x14ac:dyDescent="0.2">
      <c r="A132" s="93" t="s">
        <v>101</v>
      </c>
      <c r="B132" s="96"/>
      <c r="C132" s="96"/>
      <c r="D132" s="94">
        <v>0</v>
      </c>
    </row>
    <row r="133" spans="1:4" s="6" customFormat="1" hidden="1" x14ac:dyDescent="0.2">
      <c r="A133" s="95" t="s">
        <v>103</v>
      </c>
      <c r="B133" s="96"/>
      <c r="C133" s="96"/>
      <c r="D133" s="94">
        <v>0</v>
      </c>
    </row>
    <row r="134" spans="1:4" s="6" customFormat="1" hidden="1" x14ac:dyDescent="0.2">
      <c r="A134" s="100" t="s">
        <v>87</v>
      </c>
      <c r="B134" s="96"/>
      <c r="C134" s="96"/>
      <c r="D134" s="94">
        <v>0</v>
      </c>
    </row>
    <row r="135" spans="1:4" s="6" customFormat="1" hidden="1" x14ac:dyDescent="0.2">
      <c r="A135" s="100" t="s">
        <v>83</v>
      </c>
      <c r="B135" s="96"/>
      <c r="C135" s="96"/>
      <c r="D135" s="94">
        <v>0</v>
      </c>
    </row>
    <row r="136" spans="1:4" s="6" customFormat="1" hidden="1" x14ac:dyDescent="0.2">
      <c r="A136" s="97" t="s">
        <v>109</v>
      </c>
      <c r="B136" s="96"/>
      <c r="C136" s="96"/>
      <c r="D136" s="94">
        <v>0</v>
      </c>
    </row>
    <row r="137" spans="1:4" s="6" customFormat="1" hidden="1" x14ac:dyDescent="0.2">
      <c r="A137" s="100" t="s">
        <v>96</v>
      </c>
      <c r="B137" s="96"/>
      <c r="C137" s="96"/>
      <c r="D137" s="94">
        <v>0</v>
      </c>
    </row>
    <row r="138" spans="1:4" s="6" customFormat="1" hidden="1" x14ac:dyDescent="0.2">
      <c r="A138" s="100" t="s">
        <v>106</v>
      </c>
      <c r="B138" s="96"/>
      <c r="C138" s="96"/>
      <c r="D138" s="94">
        <v>0</v>
      </c>
    </row>
    <row r="139" spans="1:4" s="6" customFormat="1" hidden="1" x14ac:dyDescent="0.2">
      <c r="A139" s="100" t="s">
        <v>99</v>
      </c>
      <c r="B139" s="96"/>
      <c r="C139" s="96"/>
      <c r="D139" s="94">
        <v>0</v>
      </c>
    </row>
    <row r="140" spans="1:4" s="6" customFormat="1" hidden="1" x14ac:dyDescent="0.2">
      <c r="A140" s="100" t="s">
        <v>102</v>
      </c>
      <c r="B140" s="96"/>
      <c r="C140" s="96"/>
      <c r="D140" s="94">
        <v>0</v>
      </c>
    </row>
    <row r="141" spans="1:4" s="6" customFormat="1" hidden="1" x14ac:dyDescent="0.2">
      <c r="A141" s="100" t="s">
        <v>95</v>
      </c>
      <c r="B141" s="96"/>
      <c r="C141" s="96"/>
      <c r="D141" s="94">
        <v>0</v>
      </c>
    </row>
    <row r="142" spans="1:4" s="6" customFormat="1" hidden="1" x14ac:dyDescent="0.2">
      <c r="A142" s="100" t="s">
        <v>104</v>
      </c>
      <c r="B142" s="96"/>
      <c r="C142" s="96"/>
      <c r="D142" s="94">
        <v>0</v>
      </c>
    </row>
    <row r="143" spans="1:4" s="6" customFormat="1" hidden="1" x14ac:dyDescent="0.2">
      <c r="A143" s="100" t="s">
        <v>60</v>
      </c>
      <c r="B143" s="96"/>
      <c r="C143" s="96"/>
      <c r="D143" s="94">
        <v>0</v>
      </c>
    </row>
    <row r="144" spans="1:4" s="6" customFormat="1" hidden="1" x14ac:dyDescent="0.2">
      <c r="A144" s="93" t="s">
        <v>112</v>
      </c>
      <c r="B144" s="96"/>
      <c r="C144" s="96"/>
      <c r="D144" s="94">
        <v>0</v>
      </c>
    </row>
    <row r="145" spans="1:4" s="6" customFormat="1" hidden="1" x14ac:dyDescent="0.2">
      <c r="A145" s="97" t="s">
        <v>110</v>
      </c>
      <c r="B145" s="96"/>
      <c r="C145" s="96"/>
      <c r="D145" s="94">
        <v>0</v>
      </c>
    </row>
    <row r="146" spans="1:4" s="6" customFormat="1" hidden="1" x14ac:dyDescent="0.2">
      <c r="A146" s="100" t="s">
        <v>100</v>
      </c>
      <c r="B146" s="96"/>
      <c r="C146" s="96"/>
      <c r="D146" s="94">
        <v>0</v>
      </c>
    </row>
    <row r="147" spans="1:4" s="6" customFormat="1" hidden="1" x14ac:dyDescent="0.2">
      <c r="A147" s="100" t="s">
        <v>92</v>
      </c>
      <c r="B147" s="96"/>
      <c r="C147" s="96"/>
      <c r="D147" s="94">
        <v>0</v>
      </c>
    </row>
    <row r="148" spans="1:4" s="6" customFormat="1" hidden="1" x14ac:dyDescent="0.2">
      <c r="A148" s="99" t="s">
        <v>107</v>
      </c>
      <c r="B148" s="75"/>
      <c r="C148" s="75"/>
      <c r="D148" s="75">
        <v>0</v>
      </c>
    </row>
    <row r="149" spans="1:4" s="6" customFormat="1" hidden="1" x14ac:dyDescent="0.2">
      <c r="A149" s="50" t="s">
        <v>83</v>
      </c>
      <c r="B149" s="76"/>
      <c r="C149" s="76"/>
      <c r="D149" s="51">
        <v>0</v>
      </c>
    </row>
    <row r="150" spans="1:4" s="6" customFormat="1" hidden="1" x14ac:dyDescent="0.2">
      <c r="A150" s="98" t="s">
        <v>75</v>
      </c>
      <c r="B150" s="76"/>
      <c r="C150" s="76"/>
      <c r="D150" s="51">
        <v>0</v>
      </c>
    </row>
    <row r="151" spans="1:4" s="6" customFormat="1" hidden="1" x14ac:dyDescent="0.2">
      <c r="A151" s="74" t="s">
        <v>55</v>
      </c>
      <c r="B151" s="76"/>
      <c r="C151" s="76"/>
      <c r="D151" s="51">
        <v>0</v>
      </c>
    </row>
    <row r="152" spans="1:4" s="6" customFormat="1" hidden="1" x14ac:dyDescent="0.2">
      <c r="A152" s="92" t="s">
        <v>108</v>
      </c>
      <c r="B152" s="51"/>
      <c r="C152" s="51"/>
      <c r="D152" s="51">
        <v>0</v>
      </c>
    </row>
    <row r="153" spans="1:4" s="6" customFormat="1" hidden="1" x14ac:dyDescent="0.2">
      <c r="A153" s="50" t="s">
        <v>76</v>
      </c>
      <c r="B153" s="76"/>
      <c r="C153" s="76"/>
      <c r="D153" s="51">
        <v>0</v>
      </c>
    </row>
    <row r="154" spans="1:4" s="6" customFormat="1" hidden="1" x14ac:dyDescent="0.2">
      <c r="A154" s="50" t="s">
        <v>79</v>
      </c>
      <c r="B154" s="76"/>
      <c r="C154" s="76"/>
      <c r="D154" s="51">
        <v>0</v>
      </c>
    </row>
    <row r="155" spans="1:4" s="6" customFormat="1" hidden="1" x14ac:dyDescent="0.2">
      <c r="A155" s="50" t="s">
        <v>84</v>
      </c>
      <c r="B155" s="51"/>
      <c r="C155" s="51"/>
      <c r="D155" s="51">
        <v>0</v>
      </c>
    </row>
    <row r="156" spans="1:4" s="6" customFormat="1" hidden="1" x14ac:dyDescent="0.2">
      <c r="A156" s="50" t="s">
        <v>81</v>
      </c>
      <c r="B156" s="51"/>
      <c r="C156" s="51"/>
      <c r="D156" s="51">
        <v>0</v>
      </c>
    </row>
    <row r="157" spans="1:4" s="6" customFormat="1" hidden="1" x14ac:dyDescent="0.2">
      <c r="A157" s="92" t="s">
        <v>72</v>
      </c>
      <c r="B157" s="51"/>
      <c r="C157" s="51"/>
      <c r="D157" s="51">
        <v>0</v>
      </c>
    </row>
    <row r="158" spans="1:4" s="6" customFormat="1" hidden="1" x14ac:dyDescent="0.2">
      <c r="A158" s="92" t="s">
        <v>93</v>
      </c>
      <c r="B158" s="51"/>
      <c r="C158" s="51"/>
      <c r="D158" s="51">
        <v>0</v>
      </c>
    </row>
    <row r="159" spans="1:4" s="6" customFormat="1" hidden="1" x14ac:dyDescent="0.2">
      <c r="A159" s="92" t="s">
        <v>94</v>
      </c>
      <c r="B159" s="51"/>
      <c r="C159" s="51"/>
      <c r="D159" s="51">
        <v>0</v>
      </c>
    </row>
    <row r="160" spans="1:4" ht="15" x14ac:dyDescent="0.25">
      <c r="A160" s="69" t="s">
        <v>25</v>
      </c>
      <c r="B160" s="78">
        <f>SUM(B122:B159)</f>
        <v>0</v>
      </c>
      <c r="C160" s="78">
        <f>SUM(C122:C159)</f>
        <v>0</v>
      </c>
      <c r="D160" s="78">
        <f>SUM(D118:D159)</f>
        <v>6430.3899999999994</v>
      </c>
    </row>
    <row r="161" spans="1:4" ht="15" x14ac:dyDescent="0.2">
      <c r="A161" s="80" t="s">
        <v>66</v>
      </c>
      <c r="B161" s="79"/>
      <c r="C161" s="79"/>
      <c r="D161" s="91"/>
    </row>
    <row r="162" spans="1:4" x14ac:dyDescent="0.2">
      <c r="A162" s="77" t="s">
        <v>113</v>
      </c>
      <c r="B162" s="51"/>
      <c r="C162" s="51"/>
      <c r="D162" s="51">
        <f>8313.65+2914.01</f>
        <v>11227.66</v>
      </c>
    </row>
    <row r="163" spans="1:4" hidden="1" x14ac:dyDescent="0.2">
      <c r="A163" s="77" t="s">
        <v>65</v>
      </c>
      <c r="B163" s="76"/>
      <c r="C163" s="76"/>
      <c r="D163" s="51">
        <v>0</v>
      </c>
    </row>
    <row r="164" spans="1:4" hidden="1" x14ac:dyDescent="0.2">
      <c r="A164" s="50" t="s">
        <v>91</v>
      </c>
      <c r="B164" s="51"/>
      <c r="C164" s="51"/>
      <c r="D164" s="51">
        <v>0</v>
      </c>
    </row>
    <row r="165" spans="1:4" x14ac:dyDescent="0.2">
      <c r="A165" s="74" t="s">
        <v>85</v>
      </c>
      <c r="B165" s="51"/>
      <c r="C165" s="51"/>
      <c r="D165" s="51">
        <f>75.58+23.89</f>
        <v>99.47</v>
      </c>
    </row>
    <row r="166" spans="1:4" x14ac:dyDescent="0.2">
      <c r="A166" s="77" t="s">
        <v>116</v>
      </c>
      <c r="B166" s="51"/>
      <c r="C166" s="51"/>
      <c r="D166" s="51">
        <v>7.15</v>
      </c>
    </row>
    <row r="167" spans="1:4" hidden="1" x14ac:dyDescent="0.2">
      <c r="A167" s="92" t="s">
        <v>82</v>
      </c>
      <c r="B167" s="51"/>
      <c r="C167" s="51"/>
      <c r="D167" s="51">
        <v>0</v>
      </c>
    </row>
    <row r="168" spans="1:4" hidden="1" x14ac:dyDescent="0.2">
      <c r="A168" s="92" t="s">
        <v>109</v>
      </c>
      <c r="B168" s="51"/>
      <c r="C168" s="51"/>
      <c r="D168" s="51">
        <v>0</v>
      </c>
    </row>
    <row r="169" spans="1:4" hidden="1" x14ac:dyDescent="0.2">
      <c r="A169" s="92" t="s">
        <v>92</v>
      </c>
      <c r="B169" s="51"/>
      <c r="C169" s="51"/>
      <c r="D169" s="51">
        <v>0</v>
      </c>
    </row>
    <row r="170" spans="1:4" hidden="1" x14ac:dyDescent="0.2">
      <c r="A170" s="92" t="s">
        <v>111</v>
      </c>
      <c r="B170" s="51"/>
      <c r="C170" s="51"/>
      <c r="D170" s="51">
        <v>0</v>
      </c>
    </row>
    <row r="171" spans="1:4" ht="15" x14ac:dyDescent="0.25">
      <c r="A171" s="66" t="s">
        <v>67</v>
      </c>
      <c r="B171" s="67">
        <f>SUM(B163:B166)</f>
        <v>0</v>
      </c>
      <c r="C171" s="67">
        <f>SUM(C163:C166)</f>
        <v>0</v>
      </c>
      <c r="D171" s="67">
        <f>SUM(D162:D170)</f>
        <v>11334.279999999999</v>
      </c>
    </row>
    <row r="172" spans="1:4" ht="15" x14ac:dyDescent="0.25">
      <c r="A172" s="32" t="s">
        <v>40</v>
      </c>
      <c r="B172" s="52" t="e">
        <f>B171+#REF!</f>
        <v>#REF!</v>
      </c>
      <c r="C172" s="52" t="e">
        <f>C171+#REF!</f>
        <v>#REF!</v>
      </c>
      <c r="D172" s="52">
        <f>D171+D160</f>
        <v>17764.669999999998</v>
      </c>
    </row>
    <row r="173" spans="1:4" ht="15" x14ac:dyDescent="0.25">
      <c r="A173" s="37" t="s">
        <v>71</v>
      </c>
      <c r="B173" s="38" t="e">
        <f>B56+B91+B113+#REF!</f>
        <v>#REF!</v>
      </c>
      <c r="C173" s="38" t="e">
        <f>C56+C91+C113+#REF!</f>
        <v>#REF!</v>
      </c>
      <c r="D173" s="38">
        <f>D56+D91+D113+D172</f>
        <v>36298524.480000004</v>
      </c>
    </row>
  </sheetData>
  <autoFilter ref="A161:D161"/>
  <sortState ref="A113:G129">
    <sortCondition descending="1" ref="D113:D129"/>
  </sortState>
  <dataConsolidate/>
  <mergeCells count="1">
    <mergeCell ref="A3:D6"/>
  </mergeCells>
  <phoneticPr fontId="0" type="noConversion"/>
  <pageMargins left="0.74803149606299213" right="0.74803149606299213" top="0.55118110236220474" bottom="0.27559055118110237" header="0.51181102362204722" footer="0.23622047244094491"/>
  <pageSetup paperSize="9" scale="75" fitToHeight="0" orientation="landscape" r:id="rId1"/>
  <headerFooter alignWithMargins="0"/>
  <rowBreaks count="3" manualBreakCount="3">
    <brk id="57" max="16383" man="1"/>
    <brk id="92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Creante transport general</vt:lpstr>
      <vt:lpstr>'Creante transport general'!Print_Area</vt:lpstr>
    </vt:vector>
  </TitlesOfParts>
  <Company>obretin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Constantin Simion</cp:lastModifiedBy>
  <cp:lastPrinted>2020-01-15T08:01:15Z</cp:lastPrinted>
  <dcterms:created xsi:type="dcterms:W3CDTF">2010-01-27T04:08:02Z</dcterms:created>
  <dcterms:modified xsi:type="dcterms:W3CDTF">2025-06-25T11:24:39Z</dcterms:modified>
</cp:coreProperties>
</file>